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0.181.1.2\suidou\01_業務グループ\ホームページ用\R7減免（重点支援交付金事業）\"/>
    </mc:Choice>
  </mc:AlternateContent>
  <xr:revisionPtr revIDLastSave="0" documentId="13_ncr:1_{79AC4596-B4F5-4E92-8ABA-7E2AE3A89C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計算方法" sheetId="2" r:id="rId1"/>
    <sheet name="料金表" sheetId="1" r:id="rId2"/>
  </sheets>
  <definedNames>
    <definedName name="_xlnm.Print_Area" localSheetId="0">計算方法!$B$1:$J$36</definedName>
    <definedName name="_xlnm.Print_Area" localSheetId="1">料金表!$B$2:$J$15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I3" i="1" s="1"/>
  <c r="J3" i="1" s="1"/>
  <c r="C20" i="2" s="1"/>
  <c r="C16" i="2"/>
  <c r="C11" i="2" s="1"/>
  <c r="F15" i="1"/>
  <c r="G15" i="1" s="1"/>
  <c r="F14" i="1"/>
  <c r="G14" i="1" s="1"/>
  <c r="F4" i="1"/>
  <c r="H4" i="1" s="1"/>
  <c r="F5" i="1"/>
  <c r="H5" i="1" s="1"/>
  <c r="F6" i="1"/>
  <c r="H6" i="1" s="1"/>
  <c r="F7" i="1"/>
  <c r="H7" i="1" s="1"/>
  <c r="F8" i="1"/>
  <c r="H8" i="1" s="1"/>
  <c r="F9" i="1"/>
  <c r="H9" i="1" s="1"/>
  <c r="F10" i="1"/>
  <c r="H10" i="1" s="1"/>
  <c r="F11" i="1"/>
  <c r="H11" i="1" s="1"/>
  <c r="F12" i="1"/>
  <c r="H12" i="1" s="1"/>
  <c r="F13" i="1"/>
  <c r="H13" i="1" s="1"/>
  <c r="H3" i="1" l="1"/>
  <c r="C10" i="2" s="1"/>
  <c r="C22" i="2" s="1"/>
  <c r="C21" i="2" s="1"/>
  <c r="I4" i="1"/>
  <c r="J4" i="1" s="1"/>
  <c r="I8" i="1"/>
  <c r="J8" i="1" s="1"/>
  <c r="I12" i="1"/>
  <c r="J12" i="1" s="1"/>
  <c r="I6" i="1"/>
  <c r="J6" i="1" s="1"/>
  <c r="I10" i="1"/>
  <c r="J10" i="1" s="1"/>
  <c r="I14" i="1"/>
  <c r="J14" i="1" s="1"/>
  <c r="I5" i="1"/>
  <c r="J5" i="1" s="1"/>
  <c r="I9" i="1"/>
  <c r="J9" i="1" s="1"/>
  <c r="I13" i="1"/>
  <c r="J13" i="1" s="1"/>
  <c r="I7" i="1"/>
  <c r="J7" i="1" s="1"/>
  <c r="I11" i="1"/>
  <c r="J11" i="1" s="1"/>
  <c r="I15" i="1"/>
  <c r="J15" i="1" s="1"/>
  <c r="G3" i="1"/>
  <c r="C15" i="2" s="1"/>
  <c r="C17" i="2" s="1"/>
  <c r="H14" i="1"/>
  <c r="H15" i="1"/>
  <c r="C12" i="2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<sst xmlns="http://schemas.openxmlformats.org/spreadsheetml/2006/main" count="44" uniqueCount="37">
  <si>
    <t>用途</t>
    <rPh sb="0" eb="2">
      <t>ヨウト</t>
    </rPh>
    <phoneticPr fontId="2"/>
  </si>
  <si>
    <t>基本水量</t>
    <rPh sb="0" eb="4">
      <t>キホンスイリョウ</t>
    </rPh>
    <phoneticPr fontId="2"/>
  </si>
  <si>
    <t>基本料金</t>
    <rPh sb="0" eb="4">
      <t>キホンリョウキン</t>
    </rPh>
    <phoneticPr fontId="2"/>
  </si>
  <si>
    <t>散水</t>
    <rPh sb="0" eb="2">
      <t>サンスイ</t>
    </rPh>
    <phoneticPr fontId="2"/>
  </si>
  <si>
    <t>臨時</t>
    <rPh sb="0" eb="2">
      <t>リンジ</t>
    </rPh>
    <phoneticPr fontId="2"/>
  </si>
  <si>
    <t>使用水量</t>
    <rPh sb="0" eb="4">
      <t>シヨウスイリョウ</t>
    </rPh>
    <phoneticPr fontId="2"/>
  </si>
  <si>
    <t>税込料金</t>
    <rPh sb="0" eb="2">
      <t>ゼイコ</t>
    </rPh>
    <rPh sb="2" eb="4">
      <t>リョウキン</t>
    </rPh>
    <phoneticPr fontId="2"/>
  </si>
  <si>
    <t>一般用13</t>
    <rPh sb="0" eb="2">
      <t>イッパン</t>
    </rPh>
    <rPh sb="2" eb="3">
      <t>ヨウ</t>
    </rPh>
    <phoneticPr fontId="2"/>
  </si>
  <si>
    <t>一般用20</t>
    <rPh sb="0" eb="2">
      <t>イッパン</t>
    </rPh>
    <rPh sb="2" eb="3">
      <t>ヨウ</t>
    </rPh>
    <phoneticPr fontId="2"/>
  </si>
  <si>
    <t>工業用20</t>
    <rPh sb="0" eb="2">
      <t>コウギョウ</t>
    </rPh>
    <rPh sb="2" eb="3">
      <t>ヨウ</t>
    </rPh>
    <phoneticPr fontId="2"/>
  </si>
  <si>
    <t>工業用25</t>
    <rPh sb="0" eb="2">
      <t>コウギョウ</t>
    </rPh>
    <rPh sb="2" eb="3">
      <t>ヨウ</t>
    </rPh>
    <phoneticPr fontId="2"/>
  </si>
  <si>
    <t>浴場用</t>
    <rPh sb="0" eb="2">
      <t>ヨクジョウ</t>
    </rPh>
    <rPh sb="2" eb="3">
      <t>ヨウ</t>
    </rPh>
    <phoneticPr fontId="2"/>
  </si>
  <si>
    <t>一般老人13</t>
    <rPh sb="0" eb="4">
      <t>イッパンロウジン</t>
    </rPh>
    <phoneticPr fontId="2"/>
  </si>
  <si>
    <t>一般母子13</t>
    <rPh sb="0" eb="4">
      <t>イッパンボシ</t>
    </rPh>
    <phoneticPr fontId="2"/>
  </si>
  <si>
    <t>一般身障13</t>
    <rPh sb="0" eb="2">
      <t>イッパン</t>
    </rPh>
    <rPh sb="2" eb="4">
      <t>シンショウ</t>
    </rPh>
    <phoneticPr fontId="2"/>
  </si>
  <si>
    <t>一般老人20</t>
    <rPh sb="0" eb="4">
      <t>イッパンロウジン</t>
    </rPh>
    <phoneticPr fontId="2"/>
  </si>
  <si>
    <t>一般母子20</t>
    <rPh sb="0" eb="2">
      <t>イッパン</t>
    </rPh>
    <rPh sb="2" eb="4">
      <t>ボシ</t>
    </rPh>
    <phoneticPr fontId="2"/>
  </si>
  <si>
    <t>一般身障20</t>
    <rPh sb="0" eb="2">
      <t>イッパン</t>
    </rPh>
    <rPh sb="2" eb="4">
      <t>シンショウ</t>
    </rPh>
    <phoneticPr fontId="2"/>
  </si>
  <si>
    <t>ご使用水量</t>
    <rPh sb="1" eb="5">
      <t>シヨウスイリョウ</t>
    </rPh>
    <phoneticPr fontId="2"/>
  </si>
  <si>
    <t>上水道料金</t>
    <rPh sb="0" eb="3">
      <t>ジョウスイドウ</t>
    </rPh>
    <rPh sb="3" eb="5">
      <t>リョウキン</t>
    </rPh>
    <phoneticPr fontId="2"/>
  </si>
  <si>
    <t>下水道使用料</t>
    <rPh sb="0" eb="3">
      <t>ゲスイドウ</t>
    </rPh>
    <rPh sb="3" eb="6">
      <t>シヨウリョウ</t>
    </rPh>
    <phoneticPr fontId="2"/>
  </si>
  <si>
    <t>下水道使用料</t>
    <rPh sb="0" eb="3">
      <t>ゲスイドウ</t>
    </rPh>
    <rPh sb="3" eb="6">
      <t>シヨウリョウ</t>
    </rPh>
    <phoneticPr fontId="2"/>
  </si>
  <si>
    <t>減免前上水道料金</t>
    <rPh sb="0" eb="2">
      <t>ゲンメン</t>
    </rPh>
    <rPh sb="2" eb="3">
      <t>マエ</t>
    </rPh>
    <rPh sb="3" eb="6">
      <t>ジョウスイドウ</t>
    </rPh>
    <rPh sb="6" eb="8">
      <t>リョウキン</t>
    </rPh>
    <phoneticPr fontId="2"/>
  </si>
  <si>
    <t>ご請求予定額</t>
    <rPh sb="1" eb="3">
      <t>セイキュウ</t>
    </rPh>
    <rPh sb="3" eb="5">
      <t>ヨテイ</t>
    </rPh>
    <rPh sb="5" eb="6">
      <t>ガク</t>
    </rPh>
    <phoneticPr fontId="2"/>
  </si>
  <si>
    <t>減免後上水道料金</t>
    <rPh sb="0" eb="2">
      <t>ゲンメン</t>
    </rPh>
    <rPh sb="2" eb="3">
      <t>ゴ</t>
    </rPh>
    <rPh sb="3" eb="6">
      <t>ジョウスイドウ</t>
    </rPh>
    <rPh sb="6" eb="8">
      <t>リョウキン</t>
    </rPh>
    <phoneticPr fontId="2"/>
  </si>
  <si>
    <t>減免後ご請求額</t>
    <rPh sb="0" eb="2">
      <t>ゲンメン</t>
    </rPh>
    <rPh sb="2" eb="3">
      <t>ゴ</t>
    </rPh>
    <rPh sb="4" eb="6">
      <t>セイキュウ</t>
    </rPh>
    <rPh sb="6" eb="7">
      <t>ガク</t>
    </rPh>
    <phoneticPr fontId="2"/>
  </si>
  <si>
    <t>減免後水道料金</t>
    <rPh sb="0" eb="2">
      <t>ゲンメン</t>
    </rPh>
    <rPh sb="2" eb="3">
      <t>ゴ</t>
    </rPh>
    <rPh sb="3" eb="5">
      <t>スイドウ</t>
    </rPh>
    <rPh sb="5" eb="7">
      <t>リョウキン</t>
    </rPh>
    <phoneticPr fontId="2"/>
  </si>
  <si>
    <t>項目</t>
    <rPh sb="0" eb="2">
      <t>コウモク</t>
    </rPh>
    <phoneticPr fontId="2"/>
  </si>
  <si>
    <t>金額</t>
    <rPh sb="0" eb="2">
      <t>キンガク</t>
    </rPh>
    <phoneticPr fontId="2"/>
  </si>
  <si>
    <t>　お手元に『上・下水道使用量のお知らせ』をご用意し、３か所転記してください</t>
    <rPh sb="2" eb="4">
      <t>テモト</t>
    </rPh>
    <rPh sb="6" eb="7">
      <t>ウエ</t>
    </rPh>
    <rPh sb="8" eb="9">
      <t>シタ</t>
    </rPh>
    <rPh sb="9" eb="14">
      <t>スイドウシヨウリョウ</t>
    </rPh>
    <rPh sb="16" eb="17">
      <t>シ</t>
    </rPh>
    <rPh sb="22" eb="24">
      <t>ヨウイ</t>
    </rPh>
    <rPh sb="28" eb="29">
      <t>ショ</t>
    </rPh>
    <rPh sb="29" eb="31">
      <t>テンキ</t>
    </rPh>
    <phoneticPr fontId="2"/>
  </si>
  <si>
    <t>入力か所</t>
    <rPh sb="0" eb="2">
      <t>ニュウリョク</t>
    </rPh>
    <rPh sb="3" eb="4">
      <t>ショ</t>
    </rPh>
    <phoneticPr fontId="2"/>
  </si>
  <si>
    <t>超過水量</t>
    <rPh sb="0" eb="2">
      <t>チョウカ</t>
    </rPh>
    <rPh sb="2" eb="4">
      <t>スイリョウ</t>
    </rPh>
    <phoneticPr fontId="2"/>
  </si>
  <si>
    <t>税抜超過料金</t>
    <rPh sb="0" eb="2">
      <t>ゼイヌキ</t>
    </rPh>
    <rPh sb="2" eb="4">
      <t>チョウカ</t>
    </rPh>
    <rPh sb="4" eb="6">
      <t>リョウキン</t>
    </rPh>
    <phoneticPr fontId="2"/>
  </si>
  <si>
    <t>超過単価</t>
    <rPh sb="0" eb="2">
      <t>チョウカ</t>
    </rPh>
    <rPh sb="2" eb="4">
      <t>タンカ</t>
    </rPh>
    <phoneticPr fontId="2"/>
  </si>
  <si>
    <t>減免後水道内訳</t>
    <rPh sb="0" eb="2">
      <t>ゲンメン</t>
    </rPh>
    <rPh sb="2" eb="3">
      <t>ゴ</t>
    </rPh>
    <rPh sb="3" eb="5">
      <t>スイドウ</t>
    </rPh>
    <rPh sb="5" eb="7">
      <t>ウチワケ</t>
    </rPh>
    <phoneticPr fontId="2"/>
  </si>
  <si>
    <t>上水道税抜</t>
    <rPh sb="0" eb="3">
      <t>ジョウスイドウ</t>
    </rPh>
    <rPh sb="3" eb="5">
      <t>ゼイヌキ</t>
    </rPh>
    <phoneticPr fontId="2"/>
  </si>
  <si>
    <t>上水道消費税</t>
    <rPh sb="0" eb="3">
      <t>ジョウスイドウ</t>
    </rPh>
    <rPh sb="3" eb="6">
      <t>ショウヒゼイ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</si>
</sst>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0" fontId="0" fillId="0" borderId="3" xfId="0" applyBorder="1">
      <alignment vertical="center"/>
    </xf>
    <xf numFmtId="38" fontId="0" fillId="0" borderId="4" xfId="1" applyFont="1" applyBorder="1">
      <alignment vertical="center"/>
    </xf>
    <xf numFmtId="0" fontId="0" fillId="0" borderId="5" xfId="0" applyBorder="1">
      <alignment vertical="center"/>
    </xf>
    <xf numFmtId="38" fontId="0" fillId="0" borderId="6" xfId="1" applyFont="1" applyBorder="1">
      <alignment vertical="center"/>
    </xf>
    <xf numFmtId="0" fontId="0" fillId="0" borderId="8" xfId="0" applyBorder="1">
      <alignment vertical="center"/>
    </xf>
    <xf numFmtId="38" fontId="0" fillId="0" borderId="9" xfId="1" applyFont="1" applyBorder="1">
      <alignment vertical="center"/>
    </xf>
    <xf numFmtId="38" fontId="0" fillId="0" borderId="0" xfId="1" applyFont="1" applyBorder="1" applyAlignment="1">
      <alignment horizontal="center" vertical="center"/>
    </xf>
    <xf numFmtId="38" fontId="0" fillId="0" borderId="0" xfId="1" applyFont="1" applyBorder="1">
      <alignment vertical="center"/>
    </xf>
    <xf numFmtId="0" fontId="0" fillId="0" borderId="10" xfId="0" applyBorder="1">
      <alignment vertical="center"/>
    </xf>
    <xf numFmtId="38" fontId="0" fillId="0" borderId="10" xfId="1" applyFont="1" applyBorder="1">
      <alignment vertical="center"/>
    </xf>
    <xf numFmtId="0" fontId="0" fillId="0" borderId="4" xfId="0" applyBorder="1">
      <alignment vertical="center"/>
    </xf>
    <xf numFmtId="0" fontId="0" fillId="0" borderId="11" xfId="0" applyBorder="1">
      <alignment vertical="center"/>
    </xf>
    <xf numFmtId="38" fontId="0" fillId="0" borderId="11" xfId="1" applyFont="1" applyBorder="1">
      <alignment vertical="center"/>
    </xf>
    <xf numFmtId="0" fontId="0" fillId="0" borderId="6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38" fontId="0" fillId="0" borderId="13" xfId="1" applyFont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38" fontId="0" fillId="3" borderId="4" xfId="1" applyFont="1" applyFill="1" applyBorder="1">
      <alignment vertical="center"/>
    </xf>
    <xf numFmtId="38" fontId="0" fillId="3" borderId="6" xfId="1" applyFont="1" applyFill="1" applyBorder="1">
      <alignment vertical="center"/>
    </xf>
    <xf numFmtId="38" fontId="0" fillId="2" borderId="7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161925</xdr:colOff>
      <xdr:row>12</xdr:row>
      <xdr:rowOff>95250</xdr:rowOff>
    </xdr:from>
    <xdr:to>
      <xdr:col>8</xdr:col>
      <xdr:colOff>619125</xdr:colOff>
      <xdr:row>13</xdr:row>
      <xdr:rowOff>152400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600700" y="2476500"/>
          <a:ext cx="457200" cy="295275"/>
        </a:xfrm>
        <a:prstGeom prst="ellipse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276224</xdr:colOff>
      <xdr:row>18</xdr:row>
      <xdr:rowOff>209550</xdr:rowOff>
    </xdr:from>
    <xdr:to>
      <xdr:col>7</xdr:col>
      <xdr:colOff>380999</xdr:colOff>
      <xdr:row>20</xdr:row>
      <xdr:rowOff>28575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343399" y="4038600"/>
          <a:ext cx="790575" cy="295275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619124</xdr:colOff>
      <xdr:row>27</xdr:row>
      <xdr:rowOff>104775</xdr:rowOff>
    </xdr:from>
    <xdr:to>
      <xdr:col>9</xdr:col>
      <xdr:colOff>38099</xdr:colOff>
      <xdr:row>28</xdr:row>
      <xdr:rowOff>161925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372099" y="6076950"/>
          <a:ext cx="790575" cy="2952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9525</xdr:colOff>
      <xdr:row>3</xdr:row>
      <xdr:rowOff>114300</xdr:rowOff>
    </xdr:from>
    <xdr:to>
      <xdr:col>9</xdr:col>
      <xdr:colOff>238125</xdr:colOff>
      <xdr:row>3</xdr:row>
      <xdr:rowOff>114300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H="1">
          <a:off x="2705100" y="352425"/>
          <a:ext cx="4352925" cy="0"/>
        </a:xfrm>
        <a:prstGeom prst="straightConnector1">
          <a:avLst/>
        </a:prstGeom>
        <a:ln>
          <a:solidFill>
            <a:srgbClr val="00B0F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</xdr:colOff>
      <xdr:row>4</xdr:row>
      <xdr:rowOff>123825</xdr:rowOff>
    </xdr:from>
    <xdr:to>
      <xdr:col>4</xdr:col>
      <xdr:colOff>0</xdr:colOff>
      <xdr:row>4</xdr:row>
      <xdr:rowOff>123825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flipH="1">
          <a:off x="2695576" y="600075"/>
          <a:ext cx="695324" cy="0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</xdr:colOff>
      <xdr:row>5</xdr:row>
      <xdr:rowOff>114300</xdr:rowOff>
    </xdr:from>
    <xdr:to>
      <xdr:col>3</xdr:col>
      <xdr:colOff>333375</xdr:colOff>
      <xdr:row>5</xdr:row>
      <xdr:rowOff>114300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H="1">
          <a:off x="2695576" y="828675"/>
          <a:ext cx="333374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619125</xdr:colOff>
      <xdr:row>13</xdr:row>
      <xdr:rowOff>3727</xdr:rowOff>
    </xdr:from>
    <xdr:to>
      <xdr:col>9</xdr:col>
      <xdr:colOff>231913</xdr:colOff>
      <xdr:row>13</xdr:row>
      <xdr:rowOff>3728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>
          <a:stCxn id="7" idx="6"/>
        </xdr:cNvCxnSpPr>
      </xdr:nvCxnSpPr>
      <xdr:spPr>
        <a:xfrm flipV="1">
          <a:off x="6764821" y="2645879"/>
          <a:ext cx="300244" cy="1"/>
        </a:xfrm>
        <a:prstGeom prst="line">
          <a:avLst/>
        </a:prstGeom>
        <a:ln>
          <a:solidFill>
            <a:srgbClr val="00B0F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679174</xdr:colOff>
      <xdr:row>20</xdr:row>
      <xdr:rowOff>31888</xdr:rowOff>
    </xdr:from>
    <xdr:to>
      <xdr:col>6</xdr:col>
      <xdr:colOff>680416</xdr:colOff>
      <xdr:row>20</xdr:row>
      <xdr:rowOff>31888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 flipH="1">
          <a:off x="5449957" y="4371975"/>
          <a:ext cx="1242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680416</xdr:colOff>
      <xdr:row>20</xdr:row>
      <xdr:rowOff>40170</xdr:rowOff>
    </xdr:from>
    <xdr:to>
      <xdr:col>6</xdr:col>
      <xdr:colOff>680416</xdr:colOff>
      <xdr:row>20</xdr:row>
      <xdr:rowOff>132522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5451199" y="4380257"/>
          <a:ext cx="0" cy="92352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20</xdr:row>
      <xdr:rowOff>122997</xdr:rowOff>
    </xdr:from>
    <xdr:to>
      <xdr:col>6</xdr:col>
      <xdr:colOff>682486</xdr:colOff>
      <xdr:row>20</xdr:row>
      <xdr:rowOff>122997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3395870" y="4463084"/>
          <a:ext cx="2057399" cy="0"/>
        </a:xfrm>
        <a:prstGeom prst="line">
          <a:avLst/>
        </a:prstGeom>
        <a:ln>
          <a:solidFill>
            <a:srgbClr val="00B05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</xdr:row>
      <xdr:rowOff>140805</xdr:rowOff>
    </xdr:from>
    <xdr:to>
      <xdr:col>4</xdr:col>
      <xdr:colOff>0</xdr:colOff>
      <xdr:row>20</xdr:row>
      <xdr:rowOff>132522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>
          <a:off x="3395870" y="621196"/>
          <a:ext cx="0" cy="3851413"/>
        </a:xfrm>
        <a:prstGeom prst="line">
          <a:avLst/>
        </a:prstGeom>
        <a:ln>
          <a:solidFill>
            <a:srgbClr val="00B05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231913</xdr:colOff>
      <xdr:row>3</xdr:row>
      <xdr:rowOff>124239</xdr:rowOff>
    </xdr:from>
    <xdr:to>
      <xdr:col>9</xdr:col>
      <xdr:colOff>231913</xdr:colOff>
      <xdr:row>13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>
          <a:off x="7065065" y="364435"/>
          <a:ext cx="0" cy="2277717"/>
        </a:xfrm>
        <a:prstGeom prst="line">
          <a:avLst/>
        </a:prstGeom>
        <a:ln>
          <a:solidFill>
            <a:srgbClr val="00B0F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331304</xdr:colOff>
      <xdr:row>5</xdr:row>
      <xdr:rowOff>124240</xdr:rowOff>
    </xdr:from>
    <xdr:to>
      <xdr:col>3</xdr:col>
      <xdr:colOff>331304</xdr:colOff>
      <xdr:row>28</xdr:row>
      <xdr:rowOff>57979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>
          <a:off x="3031434" y="1325218"/>
          <a:ext cx="0" cy="5474804"/>
        </a:xfrm>
        <a:prstGeom prst="line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323022</xdr:colOff>
      <xdr:row>28</xdr:row>
      <xdr:rowOff>57150</xdr:rowOff>
    </xdr:from>
    <xdr:to>
      <xdr:col>7</xdr:col>
      <xdr:colOff>619125</xdr:colOff>
      <xdr:row>28</xdr:row>
      <xdr:rowOff>57150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>
        <a:xfrm>
          <a:off x="3023152" y="6799193"/>
          <a:ext cx="3054212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133352</xdr:colOff>
      <xdr:row>6</xdr:row>
      <xdr:rowOff>76200</xdr:rowOff>
    </xdr:from>
    <xdr:to>
      <xdr:col>8</xdr:col>
      <xdr:colOff>612766</xdr:colOff>
      <xdr:row>34</xdr:row>
      <xdr:rowOff>212550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2" y="1504950"/>
          <a:ext cx="3222614" cy="6822900"/>
        </a:xfrm>
        <a:prstGeom prst="rect">
          <a:avLst/>
        </a:prstGeom>
        <a:noFill/>
        <a:ln w="19050"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22"/>
  <sheetViews>
    <sheetView showGridLines="0" tabSelected="1" view="pageBreakPreview" zoomScale="115" zoomScaleNormal="115" zoomScaleSheetLayoutView="115" workbookViewId="0">
      <selection activeCell="B1" sqref="B1"/>
    </sheetView>
  </sheetViews>
  <sheetFormatPr defaultRowHeight="18" x14ac:dyDescent="0.45"/>
  <cols>
    <col min="2" max="2" width="17.19921875" bestFit="1" customWidth="1"/>
    <col min="3" max="3" width="9.09765625" style="1" bestFit="1" customWidth="1"/>
    <col min="4" max="4" width="9.09765625" style="1" customWidth="1"/>
  </cols>
  <sheetData>
    <row r="1" spans="2:4" x14ac:dyDescent="0.45">
      <c r="B1" t="s">
        <v>29</v>
      </c>
    </row>
    <row r="3" spans="2:4" x14ac:dyDescent="0.45">
      <c r="B3" s="3" t="s">
        <v>27</v>
      </c>
      <c r="C3" s="4" t="s">
        <v>30</v>
      </c>
      <c r="D3" s="11"/>
    </row>
    <row r="4" spans="2:4" x14ac:dyDescent="0.45">
      <c r="B4" s="5" t="s">
        <v>18</v>
      </c>
      <c r="C4" s="27">
        <v>10</v>
      </c>
      <c r="D4" s="12"/>
    </row>
    <row r="5" spans="2:4" x14ac:dyDescent="0.45">
      <c r="B5" s="5" t="s">
        <v>0</v>
      </c>
      <c r="C5" s="27" t="s">
        <v>7</v>
      </c>
      <c r="D5" s="12"/>
    </row>
    <row r="6" spans="2:4" x14ac:dyDescent="0.45">
      <c r="B6" s="7" t="s">
        <v>21</v>
      </c>
      <c r="C6" s="28"/>
      <c r="D6" s="12"/>
    </row>
    <row r="8" spans="2:4" x14ac:dyDescent="0.45">
      <c r="D8" s="11"/>
    </row>
    <row r="9" spans="2:4" x14ac:dyDescent="0.45">
      <c r="B9" s="3" t="s">
        <v>27</v>
      </c>
      <c r="C9" s="4" t="s">
        <v>28</v>
      </c>
      <c r="D9" s="12"/>
    </row>
    <row r="10" spans="2:4" x14ac:dyDescent="0.45">
      <c r="B10" s="5" t="s">
        <v>24</v>
      </c>
      <c r="C10" s="6">
        <f>IFERROR(VLOOKUP(C5,料金表!$B$2:$H$15,7,FALSE),0)</f>
        <v>891</v>
      </c>
      <c r="D10" s="12"/>
    </row>
    <row r="11" spans="2:4" ht="18.600000000000001" thickBot="1" x14ac:dyDescent="0.5">
      <c r="B11" s="5" t="s">
        <v>20</v>
      </c>
      <c r="C11" s="10">
        <f>C16</f>
        <v>0</v>
      </c>
      <c r="D11" s="12"/>
    </row>
    <row r="12" spans="2:4" ht="18.600000000000001" thickBot="1" x14ac:dyDescent="0.5">
      <c r="B12" s="9" t="s">
        <v>25</v>
      </c>
      <c r="C12" s="29">
        <f>SUM(C10:C11)</f>
        <v>891</v>
      </c>
    </row>
    <row r="13" spans="2:4" x14ac:dyDescent="0.45">
      <c r="D13" s="11"/>
    </row>
    <row r="14" spans="2:4" x14ac:dyDescent="0.45">
      <c r="B14" s="3" t="s">
        <v>27</v>
      </c>
      <c r="C14" s="4" t="s">
        <v>28</v>
      </c>
      <c r="D14" s="12"/>
    </row>
    <row r="15" spans="2:4" x14ac:dyDescent="0.45">
      <c r="B15" s="5" t="s">
        <v>22</v>
      </c>
      <c r="C15" s="6">
        <f>IFERROR(VLOOKUP(C5,料金表!$B$2:$G$15,6,FALSE),0)</f>
        <v>2899</v>
      </c>
      <c r="D15" s="12"/>
    </row>
    <row r="16" spans="2:4" x14ac:dyDescent="0.45">
      <c r="B16" s="5" t="s">
        <v>20</v>
      </c>
      <c r="C16" s="6">
        <f>C6</f>
        <v>0</v>
      </c>
      <c r="D16" s="12"/>
    </row>
    <row r="17" spans="2:3" x14ac:dyDescent="0.45">
      <c r="B17" s="7" t="s">
        <v>23</v>
      </c>
      <c r="C17" s="8">
        <f>SUM(C15:C16)</f>
        <v>2899</v>
      </c>
    </row>
    <row r="19" spans="2:3" x14ac:dyDescent="0.45">
      <c r="B19" s="3" t="s">
        <v>34</v>
      </c>
      <c r="C19" s="4" t="s">
        <v>28</v>
      </c>
    </row>
    <row r="20" spans="2:3" x14ac:dyDescent="0.45">
      <c r="B20" s="5" t="s">
        <v>35</v>
      </c>
      <c r="C20" s="6">
        <f>VLOOKUP($C$5,料金表!_xlnm.Print_Area,9,FALSE)</f>
        <v>810</v>
      </c>
    </row>
    <row r="21" spans="2:3" x14ac:dyDescent="0.45">
      <c r="B21" s="5" t="s">
        <v>36</v>
      </c>
      <c r="C21" s="6">
        <f>C22-C20</f>
        <v>81</v>
      </c>
    </row>
    <row r="22" spans="2:3" x14ac:dyDescent="0.45">
      <c r="B22" s="7" t="s">
        <v>19</v>
      </c>
      <c r="C22" s="8">
        <f>C10</f>
        <v>891</v>
      </c>
    </row>
  </sheetData>
  <sheetProtection sheet="1" objects="1" scenarios="1"/>
  <protectedRanges>
    <protectedRange sqref="C4:C6" name="範囲1"/>
  </protectedRanges>
  <phoneticPr fontId="2"/>
  <pageMargins left="0.7" right="0.7" top="0.75" bottom="0.75" header="0.3" footer="0.3"/>
  <pageSetup paperSize="9" scale="91" fitToHeight="0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料金表!$B$3:$B$15</xm:f>
          </x14:formula1>
          <xm:sqref>C5:D5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5"/>
  <sheetViews>
    <sheetView zoomScaleNormal="100" workbookViewId="0">
      <selection activeCell="B2" sqref="B2"/>
    </sheetView>
  </sheetViews>
  <sheetFormatPr defaultRowHeight="18" x14ac:dyDescent="0.45"/>
  <cols>
    <col min="2" max="2" width="11.09765625" bestFit="1" customWidth="1"/>
    <col min="4" max="5" width="9" style="1"/>
    <col min="7" max="7" width="9.3984375" style="1" bestFit="1" customWidth="1"/>
    <col min="8" max="8" width="15.09765625" bestFit="1" customWidth="1"/>
    <col min="10" max="10" width="13" bestFit="1" customWidth="1"/>
  </cols>
  <sheetData>
    <row r="2" spans="2:10" s="2" customFormat="1" x14ac:dyDescent="0.45">
      <c r="B2" s="23" t="s">
        <v>0</v>
      </c>
      <c r="C2" s="24" t="s">
        <v>1</v>
      </c>
      <c r="D2" s="25" t="s">
        <v>2</v>
      </c>
      <c r="E2" s="25" t="s">
        <v>33</v>
      </c>
      <c r="F2" s="24" t="s">
        <v>5</v>
      </c>
      <c r="G2" s="25" t="s">
        <v>6</v>
      </c>
      <c r="H2" s="24" t="s">
        <v>26</v>
      </c>
      <c r="I2" s="24" t="s">
        <v>31</v>
      </c>
      <c r="J2" s="26" t="s">
        <v>32</v>
      </c>
    </row>
    <row r="3" spans="2:10" x14ac:dyDescent="0.45">
      <c r="B3" s="19" t="s">
        <v>7</v>
      </c>
      <c r="C3" s="20">
        <v>7</v>
      </c>
      <c r="D3" s="21">
        <v>1826</v>
      </c>
      <c r="E3" s="21">
        <v>270</v>
      </c>
      <c r="F3" s="20">
        <f>計算方法!$C$4</f>
        <v>10</v>
      </c>
      <c r="G3" s="21">
        <f t="shared" ref="G3:G15" si="0">ROUNDDOWN(IF(C3&lt;=F3,D3+(F3-C3)*E3,D3)*1.1,0)</f>
        <v>2899</v>
      </c>
      <c r="H3" s="20">
        <f>ROUNDDOWN(IF(C3&lt;=F3,(F3-C3)*E3,0)*1.1,0)</f>
        <v>891</v>
      </c>
      <c r="I3" s="20">
        <f>IF(F3-C3&gt;0,F3-C3,0)</f>
        <v>3</v>
      </c>
      <c r="J3" s="22">
        <f>E3*I3</f>
        <v>810</v>
      </c>
    </row>
    <row r="4" spans="2:10" x14ac:dyDescent="0.45">
      <c r="B4" s="5" t="s">
        <v>8</v>
      </c>
      <c r="C4" s="13">
        <v>20</v>
      </c>
      <c r="D4" s="14">
        <v>5336</v>
      </c>
      <c r="E4" s="14">
        <v>270</v>
      </c>
      <c r="F4" s="13">
        <f>計算方法!$C$4</f>
        <v>10</v>
      </c>
      <c r="G4" s="14">
        <f t="shared" si="0"/>
        <v>5869</v>
      </c>
      <c r="H4" s="13">
        <f t="shared" ref="H4:H15" si="1">ROUNDDOWN(IF(C4&lt;=F4,(F4-C4)*E4,0)*1.1,0)</f>
        <v>0</v>
      </c>
      <c r="I4" s="13">
        <f t="shared" ref="I4:I15" si="2">IF(F4-C4&gt;0,F4-C4,0)</f>
        <v>0</v>
      </c>
      <c r="J4" s="15">
        <f t="shared" ref="J4:J15" si="3">E4*I4</f>
        <v>0</v>
      </c>
    </row>
    <row r="5" spans="2:10" x14ac:dyDescent="0.45">
      <c r="B5" s="5" t="s">
        <v>9</v>
      </c>
      <c r="C5" s="13">
        <v>50</v>
      </c>
      <c r="D5" s="14">
        <v>13436</v>
      </c>
      <c r="E5" s="14">
        <v>270</v>
      </c>
      <c r="F5" s="13">
        <f>計算方法!$C$4</f>
        <v>10</v>
      </c>
      <c r="G5" s="14">
        <f t="shared" si="0"/>
        <v>14779</v>
      </c>
      <c r="H5" s="13">
        <f t="shared" si="1"/>
        <v>0</v>
      </c>
      <c r="I5" s="13">
        <f t="shared" si="2"/>
        <v>0</v>
      </c>
      <c r="J5" s="15">
        <f t="shared" si="3"/>
        <v>0</v>
      </c>
    </row>
    <row r="6" spans="2:10" x14ac:dyDescent="0.45">
      <c r="B6" s="5" t="s">
        <v>10</v>
      </c>
      <c r="C6" s="13">
        <v>200</v>
      </c>
      <c r="D6" s="14">
        <v>53936</v>
      </c>
      <c r="E6" s="14">
        <v>270</v>
      </c>
      <c r="F6" s="13">
        <f>計算方法!$C$4</f>
        <v>10</v>
      </c>
      <c r="G6" s="14">
        <f t="shared" si="0"/>
        <v>59329</v>
      </c>
      <c r="H6" s="13">
        <f t="shared" si="1"/>
        <v>0</v>
      </c>
      <c r="I6" s="13">
        <f t="shared" si="2"/>
        <v>0</v>
      </c>
      <c r="J6" s="15">
        <f t="shared" si="3"/>
        <v>0</v>
      </c>
    </row>
    <row r="7" spans="2:10" x14ac:dyDescent="0.45">
      <c r="B7" s="5" t="s">
        <v>11</v>
      </c>
      <c r="C7" s="13">
        <v>100</v>
      </c>
      <c r="D7" s="14">
        <v>26936</v>
      </c>
      <c r="E7" s="14">
        <v>270</v>
      </c>
      <c r="F7" s="13">
        <f>計算方法!$C$4</f>
        <v>10</v>
      </c>
      <c r="G7" s="14">
        <f t="shared" si="0"/>
        <v>29629</v>
      </c>
      <c r="H7" s="13">
        <f t="shared" si="1"/>
        <v>0</v>
      </c>
      <c r="I7" s="13">
        <f t="shared" si="2"/>
        <v>0</v>
      </c>
      <c r="J7" s="15">
        <f t="shared" si="3"/>
        <v>0</v>
      </c>
    </row>
    <row r="8" spans="2:10" x14ac:dyDescent="0.45">
      <c r="B8" s="5" t="s">
        <v>12</v>
      </c>
      <c r="C8" s="13">
        <v>7</v>
      </c>
      <c r="D8" s="14">
        <v>1588</v>
      </c>
      <c r="E8" s="14">
        <v>235</v>
      </c>
      <c r="F8" s="13">
        <f>計算方法!$C$4</f>
        <v>10</v>
      </c>
      <c r="G8" s="14">
        <f t="shared" si="0"/>
        <v>2522</v>
      </c>
      <c r="H8" s="13">
        <f t="shared" si="1"/>
        <v>775</v>
      </c>
      <c r="I8" s="13">
        <f t="shared" si="2"/>
        <v>3</v>
      </c>
      <c r="J8" s="15">
        <f t="shared" si="3"/>
        <v>705</v>
      </c>
    </row>
    <row r="9" spans="2:10" x14ac:dyDescent="0.45">
      <c r="B9" s="5" t="s">
        <v>13</v>
      </c>
      <c r="C9" s="13">
        <v>7</v>
      </c>
      <c r="D9" s="14">
        <v>1588</v>
      </c>
      <c r="E9" s="14">
        <v>235</v>
      </c>
      <c r="F9" s="13">
        <f>計算方法!$C$4</f>
        <v>10</v>
      </c>
      <c r="G9" s="14">
        <f t="shared" si="0"/>
        <v>2522</v>
      </c>
      <c r="H9" s="13">
        <f t="shared" si="1"/>
        <v>775</v>
      </c>
      <c r="I9" s="13">
        <f t="shared" si="2"/>
        <v>3</v>
      </c>
      <c r="J9" s="15">
        <f t="shared" si="3"/>
        <v>705</v>
      </c>
    </row>
    <row r="10" spans="2:10" x14ac:dyDescent="0.45">
      <c r="B10" s="5" t="s">
        <v>14</v>
      </c>
      <c r="C10" s="13">
        <v>7</v>
      </c>
      <c r="D10" s="14">
        <v>1588</v>
      </c>
      <c r="E10" s="14">
        <v>235</v>
      </c>
      <c r="F10" s="13">
        <f>計算方法!$C$4</f>
        <v>10</v>
      </c>
      <c r="G10" s="14">
        <f t="shared" si="0"/>
        <v>2522</v>
      </c>
      <c r="H10" s="13">
        <f t="shared" si="1"/>
        <v>775</v>
      </c>
      <c r="I10" s="13">
        <f t="shared" si="2"/>
        <v>3</v>
      </c>
      <c r="J10" s="15">
        <f t="shared" si="3"/>
        <v>705</v>
      </c>
    </row>
    <row r="11" spans="2:10" x14ac:dyDescent="0.45">
      <c r="B11" s="5" t="s">
        <v>15</v>
      </c>
      <c r="C11" s="13">
        <v>20</v>
      </c>
      <c r="D11" s="14">
        <v>4643</v>
      </c>
      <c r="E11" s="14">
        <v>235</v>
      </c>
      <c r="F11" s="13">
        <f>計算方法!$C$4</f>
        <v>10</v>
      </c>
      <c r="G11" s="14">
        <f t="shared" si="0"/>
        <v>5107</v>
      </c>
      <c r="H11" s="13">
        <f t="shared" si="1"/>
        <v>0</v>
      </c>
      <c r="I11" s="13">
        <f t="shared" si="2"/>
        <v>0</v>
      </c>
      <c r="J11" s="15">
        <f t="shared" si="3"/>
        <v>0</v>
      </c>
    </row>
    <row r="12" spans="2:10" x14ac:dyDescent="0.45">
      <c r="B12" s="5" t="s">
        <v>16</v>
      </c>
      <c r="C12" s="13">
        <v>20</v>
      </c>
      <c r="D12" s="14">
        <v>4643</v>
      </c>
      <c r="E12" s="14">
        <v>235</v>
      </c>
      <c r="F12" s="13">
        <f>計算方法!$C$4</f>
        <v>10</v>
      </c>
      <c r="G12" s="14">
        <f t="shared" si="0"/>
        <v>5107</v>
      </c>
      <c r="H12" s="13">
        <f t="shared" si="1"/>
        <v>0</v>
      </c>
      <c r="I12" s="13">
        <f t="shared" si="2"/>
        <v>0</v>
      </c>
      <c r="J12" s="15">
        <f t="shared" si="3"/>
        <v>0</v>
      </c>
    </row>
    <row r="13" spans="2:10" x14ac:dyDescent="0.45">
      <c r="B13" s="5" t="s">
        <v>17</v>
      </c>
      <c r="C13" s="13">
        <v>20</v>
      </c>
      <c r="D13" s="14">
        <v>4643</v>
      </c>
      <c r="E13" s="14">
        <v>235</v>
      </c>
      <c r="F13" s="13">
        <f>計算方法!$C$4</f>
        <v>10</v>
      </c>
      <c r="G13" s="14">
        <f t="shared" si="0"/>
        <v>5107</v>
      </c>
      <c r="H13" s="13">
        <f t="shared" si="1"/>
        <v>0</v>
      </c>
      <c r="I13" s="13">
        <f t="shared" si="2"/>
        <v>0</v>
      </c>
      <c r="J13" s="15">
        <f t="shared" si="3"/>
        <v>0</v>
      </c>
    </row>
    <row r="14" spans="2:10" x14ac:dyDescent="0.45">
      <c r="B14" s="5" t="s">
        <v>3</v>
      </c>
      <c r="C14" s="13"/>
      <c r="D14" s="14"/>
      <c r="E14" s="14">
        <v>270</v>
      </c>
      <c r="F14" s="13">
        <f>計算方法!$C$4</f>
        <v>10</v>
      </c>
      <c r="G14" s="14">
        <f t="shared" si="0"/>
        <v>2970</v>
      </c>
      <c r="H14" s="13">
        <f t="shared" si="1"/>
        <v>2970</v>
      </c>
      <c r="I14" s="13">
        <f t="shared" si="2"/>
        <v>10</v>
      </c>
      <c r="J14" s="15">
        <f t="shared" si="3"/>
        <v>2700</v>
      </c>
    </row>
    <row r="15" spans="2:10" x14ac:dyDescent="0.45">
      <c r="B15" s="7" t="s">
        <v>4</v>
      </c>
      <c r="C15" s="16"/>
      <c r="D15" s="17"/>
      <c r="E15" s="17">
        <v>447</v>
      </c>
      <c r="F15" s="16">
        <f>計算方法!$C$4</f>
        <v>10</v>
      </c>
      <c r="G15" s="17">
        <f t="shared" si="0"/>
        <v>4917</v>
      </c>
      <c r="H15" s="16">
        <f t="shared" si="1"/>
        <v>4917</v>
      </c>
      <c r="I15" s="16">
        <f t="shared" si="2"/>
        <v>10</v>
      </c>
      <c r="J15" s="18">
        <f t="shared" si="3"/>
        <v>4470</v>
      </c>
    </row>
  </sheetData>
  <phoneticPr fontId="2"/>
  <pageMargins left="0.7" right="0.7" top="0.75" bottom="0.75" header="0.3" footer="0.3"/>
  <pageSetup paperSize="9" scale="8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計算方法</vt:lpstr>
      <vt:lpstr>料金表</vt:lpstr>
      <vt:lpstr>計算方法!Print_Area</vt:lpstr>
      <vt:lpstr>料金表!Print_Area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suibiz</dc:creator>
  <cp:lastModifiedBy>井川 大輝</cp:lastModifiedBy>
  <cp:lastPrinted>2026-01-19T07:55:57Z</cp:lastPrinted>
  <dcterms:created xsi:type="dcterms:W3CDTF">2025-12-29T00:28:51Z</dcterms:created>
  <dcterms:modified xsi:type="dcterms:W3CDTF">2026-01-19T09:18:30Z</dcterms:modified>
</cp:coreProperties>
</file>